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3\Pravidelná servisní prohlídka technologie pojízdné měřící laboratoře 2023\"/>
    </mc:Choice>
  </mc:AlternateContent>
  <bookViews>
    <workbookView xWindow="0" yWindow="0" windowWidth="0" windowHeight="0"/>
  </bookViews>
  <sheets>
    <sheet name="Rekapitulace stavby" sheetId="1" r:id="rId1"/>
    <sheet name="--- - Pravidelná servisní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'--- - Pravidelná servisní...'!$C$75:$L$85</definedName>
    <definedName name="_xlnm.Print_Area" localSheetId="1">'--- - Pravidelná servisní...'!$C$4:$K$39,'--- - Pravidelná servisní...'!$C$65:$L$85</definedName>
    <definedName name="_xlnm.Print_Titles" localSheetId="1">'--- - Pravidelná servisní...'!$75:$75</definedName>
  </definedNames>
  <calcPr/>
</workbook>
</file>

<file path=xl/calcChain.xml><?xml version="1.0" encoding="utf-8"?>
<calcChain xmlns="http://schemas.openxmlformats.org/spreadsheetml/2006/main">
  <c i="2" l="1" r="K37"/>
  <c r="K36"/>
  <c i="1" r="BA55"/>
  <c i="2" r="K35"/>
  <c i="1" r="AZ55"/>
  <c i="2" r="BI85"/>
  <c r="BH85"/>
  <c r="BG85"/>
  <c r="BF85"/>
  <c r="X85"/>
  <c r="V85"/>
  <c r="T85"/>
  <c r="P85"/>
  <c r="BI84"/>
  <c r="BH84"/>
  <c r="BG84"/>
  <c r="BF84"/>
  <c r="X84"/>
  <c r="V84"/>
  <c r="T84"/>
  <c r="P84"/>
  <c r="BI83"/>
  <c r="BH83"/>
  <c r="BG83"/>
  <c r="BF83"/>
  <c r="X83"/>
  <c r="V83"/>
  <c r="T83"/>
  <c r="P83"/>
  <c r="BI82"/>
  <c r="BH82"/>
  <c r="BG82"/>
  <c r="BF82"/>
  <c r="X82"/>
  <c r="V82"/>
  <c r="T82"/>
  <c r="P82"/>
  <c r="BI81"/>
  <c r="BH81"/>
  <c r="BG81"/>
  <c r="BF81"/>
  <c r="X81"/>
  <c r="V81"/>
  <c r="T81"/>
  <c r="P81"/>
  <c r="BI80"/>
  <c r="BH80"/>
  <c r="BG80"/>
  <c r="BF80"/>
  <c r="X80"/>
  <c r="V80"/>
  <c r="T80"/>
  <c r="P80"/>
  <c r="BI79"/>
  <c r="BH79"/>
  <c r="BG79"/>
  <c r="BF79"/>
  <c r="X79"/>
  <c r="V79"/>
  <c r="T79"/>
  <c r="P79"/>
  <c r="BI78"/>
  <c r="BH78"/>
  <c r="BG78"/>
  <c r="BF78"/>
  <c r="X78"/>
  <c r="V78"/>
  <c r="T78"/>
  <c r="P78"/>
  <c r="J73"/>
  <c r="J72"/>
  <c r="F72"/>
  <c r="F70"/>
  <c r="E68"/>
  <c r="J53"/>
  <c r="J52"/>
  <c r="F52"/>
  <c r="F50"/>
  <c r="E48"/>
  <c r="J16"/>
  <c r="E16"/>
  <c r="F73"/>
  <c r="J15"/>
  <c r="J10"/>
  <c r="J70"/>
  <c i="1" r="L50"/>
  <c r="AM50"/>
  <c r="AM49"/>
  <c r="L49"/>
  <c r="AM47"/>
  <c r="L47"/>
  <c r="L45"/>
  <c r="L44"/>
  <c i="2" r="Q82"/>
  <c r="R82"/>
  <c r="BK79"/>
  <c r="Q83"/>
  <c r="R84"/>
  <c r="R78"/>
  <c r="F37"/>
  <c i="1" r="BF55"/>
  <c r="BF54"/>
  <c r="W33"/>
  <c i="2" r="R83"/>
  <c r="Q84"/>
  <c r="BK85"/>
  <c r="K78"/>
  <c r="BE78"/>
  <c i="1" r="AU54"/>
  <c i="2" r="Q79"/>
  <c r="R79"/>
  <c r="BK83"/>
  <c r="R85"/>
  <c r="R81"/>
  <c r="Q78"/>
  <c r="BK81"/>
  <c r="Q80"/>
  <c r="K82"/>
  <c r="BE82"/>
  <c r="R80"/>
  <c r="Q85"/>
  <c r="BK80"/>
  <c r="Q81"/>
  <c r="K84"/>
  <c r="BE84"/>
  <c l="1" r="T77"/>
  <c r="T76"/>
  <c i="1" r="AW55"/>
  <c i="2" r="V77"/>
  <c r="V76"/>
  <c r="Q77"/>
  <c r="Q76"/>
  <c r="I57"/>
  <c r="K28"/>
  <c i="1" r="AS55"/>
  <c i="2" r="X77"/>
  <c r="X76"/>
  <c r="R77"/>
  <c r="R76"/>
  <c r="J57"/>
  <c r="K29"/>
  <c i="1" r="AT55"/>
  <c i="2" r="F53"/>
  <c r="J50"/>
  <c i="1" r="AW54"/>
  <c r="AS54"/>
  <c i="2" r="K83"/>
  <c r="BE83"/>
  <c r="F35"/>
  <c i="1" r="BD55"/>
  <c r="BD54"/>
  <c r="AZ54"/>
  <c i="2" r="F36"/>
  <c i="1" r="BE55"/>
  <c r="BE54"/>
  <c r="W32"/>
  <c i="2" r="K34"/>
  <c i="1" r="AY55"/>
  <c i="2" r="BK84"/>
  <c r="K80"/>
  <c r="BE80"/>
  <c r="F34"/>
  <c i="1" r="BC55"/>
  <c r="BC54"/>
  <c r="W30"/>
  <c i="2" r="K79"/>
  <c r="BE79"/>
  <c i="1" r="AT54"/>
  <c i="2" r="K85"/>
  <c r="BE85"/>
  <c r="BK78"/>
  <c r="BK82"/>
  <c r="K81"/>
  <c r="BE81"/>
  <c l="1" r="J58"/>
  <c r="I58"/>
  <c r="BK77"/>
  <c r="K77"/>
  <c r="K58"/>
  <c r="K33"/>
  <c i="1" r="AX55"/>
  <c r="AV55"/>
  <c r="AY54"/>
  <c r="AK30"/>
  <c i="2" r="F33"/>
  <c i="1" r="BB55"/>
  <c r="BB54"/>
  <c r="W29"/>
  <c r="W31"/>
  <c r="BA54"/>
  <c i="2" l="1" r="BK76"/>
  <c r="K76"/>
  <c r="K30"/>
  <c i="1" r="AG55"/>
  <c r="AG54"/>
  <c r="AK26"/>
  <c r="AX54"/>
  <c r="AK29"/>
  <c r="AK35"/>
  <c i="2" l="1" r="K39"/>
  <c r="K57"/>
  <c i="1" r="AN55"/>
  <c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<sst xmlns="http://schemas.openxmlformats.org/spreadsheetml/2006/main">
  <si>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</si>
  <si>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</si>
  <si>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</si>
  <si>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</si>
  <si>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</si>
  <si>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</si>
  <si>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{7f54fb7a-7040-465c-90e2-30635ea23b30}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</si>
  <si>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</si>
  <si>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</si>
  <si>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</si>
  <si>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</si>
  <si>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</si>
  <si>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</si>
  <si>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</si>
  <si>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</si>
  <si>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---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</si>
  <si>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</si>
  <si>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</si>
  <si>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Pravidelná servisní prohlídka technologie pojízdné měřící laboratoře 2023</t>
  </si>
  <si>
    <t>KSO:</t>
  </si>
  <si>
    <t/>
  </si>
  <si>
    <t>CC-CZ:</t>
  </si>
  <si>
    <t>Místo:</t>
  </si>
  <si>
    <t xml:space="preserve"> </t>
  </si>
  <si>
    <t>Datum:</t>
  </si>
  <si>
    <t>10. 5. 2023</t>
  </si>
  <si>
    <t>Zadavatel:</t>
  </si>
  <si>
    <t>IČ:</t>
  </si>
  <si>
    <t>70994234</t>
  </si>
  <si>
    <t>Správa železnic, s.o. Přednosta SEE</t>
  </si>
  <si>
    <t>DIČ:</t>
  </si>
  <si>
    <t>CZ70994234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</si>
  <si>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</si>
  <si>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</si>
  <si>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</si>
  <si>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</si>
  <si>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</si>
  <si>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</si>
  <si>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</si>
  <si>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</si>
  <si>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</si>
  <si>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</si>
  <si>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</si>
  <si>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</si>
  <si>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</si>
  <si>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</si>
  <si>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</si>
  <si>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</si>
  <si>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</si>
  <si>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</si>
  <si>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</si>
  <si>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</si>
  <si>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</si>
  <si>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</si>
  <si>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</si>
  <si>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</si>
  <si>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</si>
  <si>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</si>
  <si>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</si>
  <si>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</si>
  <si>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</si>
  <si>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</si>
  <si>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</si>
  <si>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</si>
  <si>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</si>
  <si>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</si>
  <si>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</si>
  <si>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</si>
  <si>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</si>
  <si>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</si>
  <si>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</si>
  <si>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</si>
  <si>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</si>
  <si>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</si>
  <si>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</si>
  <si>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</si>
  <si>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</si>
  <si>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</si>
  <si>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</si>
  <si>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</si>
  <si>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</si>
  <si>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</si>
  <si>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</si>
  <si>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</si>
  <si>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</si>
  <si>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</si>
  <si>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</si>
  <si>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</si>
  <si>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</si>
  <si>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</si>
  <si>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</si>
  <si>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</si>
  <si>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</si>
  <si>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</si>
  <si>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</si>
  <si>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</si>
  <si>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</si>
  <si>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</si>
  <si>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</si>
  <si>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</si>
  <si>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</si>
  <si>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</si>
  <si>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</si>
  <si>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</si>
  <si>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</si>
  <si>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</si>
  <si>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</si>
  <si>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</si>
  <si>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</si>
  <si>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</si>
  <si>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</si>
  <si>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</si>
  <si>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</si>
  <si>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7498256020R</t>
  </si>
  <si>
    <t>Pravidelná roční servisní prohlídka pojízdné měřicí laboratoře Centrix 2.0</t>
  </si>
  <si>
    <t>kus</t>
  </si>
  <si>
    <t>512</t>
  </si>
  <si>
    <t>1236367146</t>
  </si>
  <si>
    <t>7498152578R</t>
  </si>
  <si>
    <t>Pravidelná revize pojízdné měřicí laboratoře Centrix 2.0</t>
  </si>
  <si>
    <t>-1023908979</t>
  </si>
  <si>
    <t>3</t>
  </si>
  <si>
    <t>7496756590R</t>
  </si>
  <si>
    <t>Oprava testeru izolace Megger S1-1568 15kV. Diagnostika závady, výměna vadných dílů a kompletní přezkoušení přístroje.</t>
  </si>
  <si>
    <t>538245956</t>
  </si>
  <si>
    <t>7496756101R</t>
  </si>
  <si>
    <t>Oprava akumulátorů geodetického přijímače Spar300</t>
  </si>
  <si>
    <t>-100645383</t>
  </si>
  <si>
    <t>5</t>
  </si>
  <si>
    <t>7496756330R</t>
  </si>
  <si>
    <t>Oprava vadného přijímače lokátoru markerů Vloc3-MLA. Přezkoušení správné funkce.</t>
  </si>
  <si>
    <t>-5206640</t>
  </si>
  <si>
    <t>6</t>
  </si>
  <si>
    <t>7499250510R</t>
  </si>
  <si>
    <t>Oprava GPS antény měřicího přístroje pro vzdálené fázování Megger PVS100i. Přezkoušení správné funkce.</t>
  </si>
  <si>
    <t>-706394603</t>
  </si>
  <si>
    <t>7</t>
  </si>
  <si>
    <t>7496231061R</t>
  </si>
  <si>
    <t>Oprava přenosného rázovacího generátoru Megger EZ-Thump. Přezkoušení správné funkce.</t>
  </si>
  <si>
    <t>73068351</t>
  </si>
  <si>
    <t>8</t>
  </si>
  <si>
    <t>7498152510R</t>
  </si>
  <si>
    <t>Kalibrace měřicích přístrojů: Přístroj pro diagnostiku transformátorů Megger TRAX 280, příslušenství pro diagnostiku transformátorů - přepínací box Megger TSX300, příslušenství pro diagnostiku transformátorů - proudový zdroj TCX200, příslušenství pro diagnostiku transformátorů - měření ztrátovéto činitele tan delta TDX120, Reflektometr KMK8 včetně vzdálené jednotky, reflektometr Megger Teleflex SX1, přijímač trasovací spoupravy V-Loc3-5000. Včetně vyhotovení protokolů kalibrace.</t>
  </si>
  <si>
    <t>243773644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</si>
</sst>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</xf>
    <xf numFmtId="4" fontId="18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3" t="s">
        <v>7</v>
      </c>
      <c r="BT2" s="13" t="s">
        <v>8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="1" customFormat="1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s="1" customFormat="1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s="1" customFormat="1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s="1" customFormat="1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21</v>
      </c>
      <c r="AL7" s="18"/>
      <c r="AM7" s="18"/>
      <c r="AN7" s="23" t="s">
        <v>20</v>
      </c>
      <c r="AO7" s="18"/>
      <c r="AP7" s="18"/>
      <c r="AQ7" s="18"/>
      <c r="AR7" s="16"/>
      <c r="BG7" s="27"/>
      <c r="BS7" s="13" t="s">
        <v>7</v>
      </c>
    </row>
    <row r="8" s="1" customFormat="1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G8" s="27"/>
      <c r="BS8" s="13" t="s">
        <v>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s="1" customFormat="1" ht="12" customHeight="1">
      <c r="B10" s="17"/>
      <c r="C10" s="18"/>
      <c r="D10" s="28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27</v>
      </c>
      <c r="AL10" s="18"/>
      <c r="AM10" s="18"/>
      <c r="AN10" s="23" t="s">
        <v>28</v>
      </c>
      <c r="AO10" s="18"/>
      <c r="AP10" s="18"/>
      <c r="AQ10" s="18"/>
      <c r="AR10" s="16"/>
      <c r="BG10" s="27"/>
      <c r="BS10" s="13" t="s">
        <v>7</v>
      </c>
    </row>
    <row r="11" s="1" customFormat="1" ht="18.48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30</v>
      </c>
      <c r="AL11" s="18"/>
      <c r="AM11" s="18"/>
      <c r="AN11" s="23" t="s">
        <v>31</v>
      </c>
      <c r="AO11" s="18"/>
      <c r="AP11" s="18"/>
      <c r="AQ11" s="18"/>
      <c r="AR11" s="16"/>
      <c r="BG11" s="27"/>
      <c r="BS11" s="13" t="s">
        <v>7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s="1" customFormat="1" ht="12" customHeight="1">
      <c r="B13" s="17"/>
      <c r="C13" s="18"/>
      <c r="D13" s="28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27</v>
      </c>
      <c r="AL13" s="18"/>
      <c r="AM13" s="18"/>
      <c r="AN13" s="30" t="s">
        <v>33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33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30</v>
      </c>
      <c r="AL14" s="18"/>
      <c r="AM14" s="18"/>
      <c r="AN14" s="30" t="s">
        <v>33</v>
      </c>
      <c r="AO14" s="18"/>
      <c r="AP14" s="18"/>
      <c r="AQ14" s="18"/>
      <c r="AR14" s="16"/>
      <c r="BG14" s="27"/>
      <c r="BS14" s="13" t="s">
        <v>7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s="1" customFormat="1" ht="12" customHeight="1">
      <c r="B16" s="17"/>
      <c r="C16" s="18"/>
      <c r="D16" s="28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27</v>
      </c>
      <c r="AL16" s="18"/>
      <c r="AM16" s="18"/>
      <c r="AN16" s="23" t="s">
        <v>28</v>
      </c>
      <c r="AO16" s="18"/>
      <c r="AP16" s="18"/>
      <c r="AQ16" s="18"/>
      <c r="AR16" s="16"/>
      <c r="BG16" s="27"/>
      <c r="BS16" s="13" t="s">
        <v>4</v>
      </c>
    </row>
    <row r="17" s="1" customFormat="1" ht="18.48" customHeight="1">
      <c r="B17" s="17"/>
      <c r="C17" s="18"/>
      <c r="D17" s="18"/>
      <c r="E17" s="23" t="s">
        <v>29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30</v>
      </c>
      <c r="AL17" s="18"/>
      <c r="AM17" s="18"/>
      <c r="AN17" s="23" t="s">
        <v>31</v>
      </c>
      <c r="AO17" s="18"/>
      <c r="AP17" s="18"/>
      <c r="AQ17" s="18"/>
      <c r="AR17" s="16"/>
      <c r="BG17" s="27"/>
      <c r="BS17" s="13" t="s">
        <v>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27</v>
      </c>
      <c r="AL19" s="18"/>
      <c r="AM19" s="18"/>
      <c r="AN19" s="23" t="s">
        <v>28</v>
      </c>
      <c r="AO19" s="18"/>
      <c r="AP19" s="18"/>
      <c r="AQ19" s="18"/>
      <c r="AR19" s="16"/>
      <c r="BG19" s="27"/>
      <c r="BS19" s="13" t="s">
        <v>7</v>
      </c>
    </row>
    <row r="20" s="1" customFormat="1" ht="18.48" customHeight="1">
      <c r="B20" s="17"/>
      <c r="C20" s="18"/>
      <c r="D20" s="18"/>
      <c r="E20" s="23" t="s">
        <v>29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30</v>
      </c>
      <c r="AL20" s="18"/>
      <c r="AM20" s="18"/>
      <c r="AN20" s="23" t="s">
        <v>31</v>
      </c>
      <c r="AO20" s="18"/>
      <c r="AP20" s="18"/>
      <c r="AQ20" s="18"/>
      <c r="AR20" s="16"/>
      <c r="BG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s="1" customFormat="1" ht="16.5" customHeight="1">
      <c r="B23" s="17"/>
      <c r="C23" s="18"/>
      <c r="D23" s="18"/>
      <c r="E23" s="32" t="s">
        <v>23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G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G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G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ROUND(BB54,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ROUND(AX54, 2)</f>
        <v>0</v>
      </c>
      <c r="AL29" s="43"/>
      <c r="AM29" s="43"/>
      <c r="AN29" s="43"/>
      <c r="AO29" s="43"/>
      <c r="AP29" s="43"/>
      <c r="AQ29" s="43"/>
      <c r="AR29" s="46"/>
      <c r="BG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ROUND(BC54,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ROUND(AY54, 2)</f>
        <v>0</v>
      </c>
      <c r="AL30" s="43"/>
      <c r="AM30" s="43"/>
      <c r="AN30" s="43"/>
      <c r="AO30" s="43"/>
      <c r="AP30" s="43"/>
      <c r="AQ30" s="43"/>
      <c r="AR30" s="46"/>
      <c r="BG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ROUND(BD54,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G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ROUND(BE54,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G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ROUND(BF54,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G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G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G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G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G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G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G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G43" s="34"/>
    </row>
    <row r="44" s="4" customFormat="1" ht="12" customHeight="1">
      <c r="A44" s="4"/>
      <c r="B44" s="59"/>
      <c r="C44" s="28" t="s">
        <v>14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---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G44" s="4"/>
    </row>
    <row r="45" s="5" customFormat="1" ht="36.96" customHeight="1">
      <c r="A45" s="5"/>
      <c r="B45" s="62"/>
      <c r="C45" s="63" t="s">
        <v>17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Pravidelná servisní prohlídka technologie pojízdné měřící laboratoře 2023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G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G46" s="34"/>
    </row>
    <row r="47" s="2" customFormat="1" ht="12" customHeight="1">
      <c r="A47" s="34"/>
      <c r="B47" s="35"/>
      <c r="C47" s="28" t="s">
        <v>22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24</v>
      </c>
      <c r="AJ47" s="36"/>
      <c r="AK47" s="36"/>
      <c r="AL47" s="36"/>
      <c r="AM47" s="68" t="str">
        <f>IF(AN8= "","",AN8)</f>
        <v>10. 5. 2023</v>
      </c>
      <c r="AN47" s="68"/>
      <c r="AO47" s="36"/>
      <c r="AP47" s="36"/>
      <c r="AQ47" s="36"/>
      <c r="AR47" s="40"/>
      <c r="BG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G48" s="34"/>
    </row>
    <row r="49" s="2" customFormat="1" ht="25.65" customHeight="1">
      <c r="A49" s="34"/>
      <c r="B49" s="35"/>
      <c r="C49" s="28" t="s">
        <v>26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s.o. Přednosta SEE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34</v>
      </c>
      <c r="AJ49" s="36"/>
      <c r="AK49" s="36"/>
      <c r="AL49" s="36"/>
      <c r="AM49" s="69" t="str">
        <f>IF(E17="","",E17)</f>
        <v>Správa železnic, s.o. Přednosta SEE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3"/>
      <c r="BG49" s="34"/>
    </row>
    <row r="50" s="2" customFormat="1" ht="25.65" customHeight="1">
      <c r="A50" s="34"/>
      <c r="B50" s="35"/>
      <c r="C50" s="28" t="s">
        <v>32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35</v>
      </c>
      <c r="AJ50" s="36"/>
      <c r="AK50" s="36"/>
      <c r="AL50" s="36"/>
      <c r="AM50" s="69" t="str">
        <f>IF(E20="","",E20)</f>
        <v>Správa železnic, s.o. Přednosta SEE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7"/>
      <c r="BG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1"/>
      <c r="BG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89" t="s">
        <v>68</v>
      </c>
      <c r="BE52" s="89" t="s">
        <v>69</v>
      </c>
      <c r="BF52" s="90" t="s">
        <v>70</v>
      </c>
      <c r="BG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3"/>
      <c r="BG53" s="34"/>
    </row>
    <row r="54" s="6" customFormat="1" ht="32.4" customHeight="1">
      <c r="A54" s="6"/>
      <c r="B54" s="94"/>
      <c r="C54" s="95" t="s">
        <v>71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SUM(AG54,AV54)</f>
        <v>0</v>
      </c>
      <c r="AO54" s="98"/>
      <c r="AP54" s="98"/>
      <c r="AQ54" s="99" t="s">
        <v>20</v>
      </c>
      <c r="AR54" s="100"/>
      <c r="AS54" s="101">
        <f>ROUND(AS55,2)</f>
        <v>0</v>
      </c>
      <c r="AT54" s="102">
        <f>ROUND(AT55,2)</f>
        <v>0</v>
      </c>
      <c r="AU54" s="103">
        <f>ROUND(AU55,2)</f>
        <v>0</v>
      </c>
      <c r="AV54" s="103">
        <f>ROUND(SUM(AX54:AY54),2)</f>
        <v>0</v>
      </c>
      <c r="AW54" s="104">
        <f>ROUND(AW55,5)</f>
        <v>0</v>
      </c>
      <c r="AX54" s="103">
        <f>ROUND(BB54*L29,2)</f>
        <v>0</v>
      </c>
      <c r="AY54" s="103">
        <f>ROUND(BC54*L30,2)</f>
        <v>0</v>
      </c>
      <c r="AZ54" s="103">
        <f>ROUND(BD54*L29,2)</f>
        <v>0</v>
      </c>
      <c r="BA54" s="103">
        <f>ROUND(BE54*L30,2)</f>
        <v>0</v>
      </c>
      <c r="BB54" s="103">
        <f>ROUND(BB55,2)</f>
        <v>0</v>
      </c>
      <c r="BC54" s="103">
        <f>ROUND(BC55,2)</f>
        <v>0</v>
      </c>
      <c r="BD54" s="103">
        <f>ROUND(BD55,2)</f>
        <v>0</v>
      </c>
      <c r="BE54" s="103">
        <f>ROUND(BE55,2)</f>
        <v>0</v>
      </c>
      <c r="BF54" s="105">
        <f>ROUND(BF55,2)</f>
        <v>0</v>
      </c>
      <c r="BG54" s="6"/>
      <c r="BS54" s="106" t="s">
        <v>72</v>
      </c>
      <c r="BT54" s="106" t="s">
        <v>73</v>
      </c>
      <c r="BV54" s="106" t="s">
        <v>74</v>
      </c>
      <c r="BW54" s="106" t="s">
        <v>6</v>
      </c>
      <c r="BX54" s="106" t="s">
        <v>75</v>
      </c>
      <c r="CL54" s="106" t="s">
        <v>20</v>
      </c>
    </row>
    <row r="55" s="7" customFormat="1" ht="24.75" customHeight="1">
      <c r="A55" s="107" t="s">
        <v>76</v>
      </c>
      <c r="B55" s="108"/>
      <c r="C55" s="109"/>
      <c r="D55" s="110" t="s">
        <v>15</v>
      </c>
      <c r="E55" s="110"/>
      <c r="F55" s="110"/>
      <c r="G55" s="110"/>
      <c r="H55" s="110"/>
      <c r="I55" s="111"/>
      <c r="J55" s="110" t="s">
        <v>18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'--- - Pravidelná servisní...'!K30</f>
        <v>0</v>
      </c>
      <c r="AH55" s="111"/>
      <c r="AI55" s="111"/>
      <c r="AJ55" s="111"/>
      <c r="AK55" s="111"/>
      <c r="AL55" s="111"/>
      <c r="AM55" s="111"/>
      <c r="AN55" s="112">
        <f>SUM(AG55,AV55)</f>
        <v>0</v>
      </c>
      <c r="AO55" s="111"/>
      <c r="AP55" s="111"/>
      <c r="AQ55" s="113" t="s">
        <v>77</v>
      </c>
      <c r="AR55" s="114"/>
      <c r="AS55" s="115">
        <f>'--- - Pravidelná servisní...'!K28</f>
        <v>0</v>
      </c>
      <c r="AT55" s="116">
        <f>'--- - Pravidelná servisní...'!K29</f>
        <v>0</v>
      </c>
      <c r="AU55" s="116">
        <v>0</v>
      </c>
      <c r="AV55" s="116">
        <f>ROUND(SUM(AX55:AY55),2)</f>
        <v>0</v>
      </c>
      <c r="AW55" s="117">
        <f>'--- - Pravidelná servisní...'!T76</f>
        <v>0</v>
      </c>
      <c r="AX55" s="116">
        <f>'--- - Pravidelná servisní...'!K33</f>
        <v>0</v>
      </c>
      <c r="AY55" s="116">
        <f>'--- - Pravidelná servisní...'!K34</f>
        <v>0</v>
      </c>
      <c r="AZ55" s="116">
        <f>'--- - Pravidelná servisní...'!K35</f>
        <v>0</v>
      </c>
      <c r="BA55" s="116">
        <f>'--- - Pravidelná servisní...'!K36</f>
        <v>0</v>
      </c>
      <c r="BB55" s="116">
        <f>'--- - Pravidelná servisní...'!F33</f>
        <v>0</v>
      </c>
      <c r="BC55" s="116">
        <f>'--- - Pravidelná servisní...'!F34</f>
        <v>0</v>
      </c>
      <c r="BD55" s="116">
        <f>'--- - Pravidelná servisní...'!F35</f>
        <v>0</v>
      </c>
      <c r="BE55" s="116">
        <f>'--- - Pravidelná servisní...'!F36</f>
        <v>0</v>
      </c>
      <c r="BF55" s="118">
        <f>'--- - Pravidelná servisní...'!F37</f>
        <v>0</v>
      </c>
      <c r="BG55" s="7"/>
      <c r="BT55" s="119" t="s">
        <v>78</v>
      </c>
      <c r="BU55" s="119" t="s">
        <v>79</v>
      </c>
      <c r="BV55" s="119" t="s">
        <v>74</v>
      </c>
      <c r="BW55" s="119" t="s">
        <v>6</v>
      </c>
      <c r="BX55" s="119" t="s">
        <v>75</v>
      </c>
      <c r="CL55" s="119" t="s">
        <v>20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</row>
  </sheetData>
  <sheetProtection sheet="1" formatColumns="0" formatRows="0" objects="1" scenarios="1" spinCount="100000" saltValue="b52+JZ8pEV0Fo6b4ytToV6R6vonHCDfXD4/NctXJASjOJqBM51uzt4KDjkTXgALkP8zZzFX3Z45YaF2ggAlZcg==" hashValue="2kIe7G/0HNu9rDC2odapyQuuSFaCF2Ma3oeQ7hFDoUFdpBtSBV7kuoG0nlDn7YPSq7opkpAyfvKo0FMayPL7sg==" algorithmName="SHA-512" password="CC35"/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--- - Pravidelná servis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6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6"/>
      <c r="AT3" s="13" t="s">
        <v>80</v>
      </c>
    </row>
    <row r="4" s="1" customFormat="1" ht="24.96" customHeight="1">
      <c r="B4" s="16"/>
      <c r="D4" s="122" t="s">
        <v>81</v>
      </c>
      <c r="M4" s="16"/>
      <c r="N4" s="123" t="s">
        <v>11</v>
      </c>
      <c r="AT4" s="13" t="s">
        <v>4</v>
      </c>
    </row>
    <row r="5" s="1" customFormat="1" ht="6.96" customHeight="1">
      <c r="B5" s="16"/>
      <c r="M5" s="16"/>
    </row>
    <row r="6" s="2" customFormat="1" ht="12" customHeight="1">
      <c r="A6" s="34"/>
      <c r="B6" s="40"/>
      <c r="C6" s="34"/>
      <c r="D6" s="124" t="s">
        <v>17</v>
      </c>
      <c r="E6" s="34"/>
      <c r="F6" s="34"/>
      <c r="G6" s="34"/>
      <c r="H6" s="34"/>
      <c r="I6" s="34"/>
      <c r="J6" s="34"/>
      <c r="K6" s="34"/>
      <c r="L6" s="34"/>
      <c r="M6" s="125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30" customHeight="1">
      <c r="A7" s="34"/>
      <c r="B7" s="40"/>
      <c r="C7" s="34"/>
      <c r="D7" s="34"/>
      <c r="E7" s="126" t="s">
        <v>18</v>
      </c>
      <c r="F7" s="34"/>
      <c r="G7" s="34"/>
      <c r="H7" s="34"/>
      <c r="I7" s="34"/>
      <c r="J7" s="34"/>
      <c r="K7" s="34"/>
      <c r="L7" s="34"/>
      <c r="M7" s="125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34"/>
      <c r="M8" s="12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24" t="s">
        <v>19</v>
      </c>
      <c r="E9" s="34"/>
      <c r="F9" s="127" t="s">
        <v>20</v>
      </c>
      <c r="G9" s="34"/>
      <c r="H9" s="34"/>
      <c r="I9" s="124" t="s">
        <v>21</v>
      </c>
      <c r="J9" s="127" t="s">
        <v>20</v>
      </c>
      <c r="K9" s="34"/>
      <c r="L9" s="34"/>
      <c r="M9" s="12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24" t="s">
        <v>22</v>
      </c>
      <c r="E10" s="34"/>
      <c r="F10" s="127" t="s">
        <v>23</v>
      </c>
      <c r="G10" s="34"/>
      <c r="H10" s="34"/>
      <c r="I10" s="124" t="s">
        <v>24</v>
      </c>
      <c r="J10" s="128" t="str">
        <f>'Rekapitulace stavby'!AN8</f>
        <v>10. 5. 2023</v>
      </c>
      <c r="K10" s="34"/>
      <c r="L10" s="34"/>
      <c r="M10" s="12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12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26</v>
      </c>
      <c r="E12" s="34"/>
      <c r="F12" s="34"/>
      <c r="G12" s="34"/>
      <c r="H12" s="34"/>
      <c r="I12" s="124" t="s">
        <v>27</v>
      </c>
      <c r="J12" s="127" t="s">
        <v>28</v>
      </c>
      <c r="K12" s="34"/>
      <c r="L12" s="34"/>
      <c r="M12" s="12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27" t="s">
        <v>29</v>
      </c>
      <c r="F13" s="34"/>
      <c r="G13" s="34"/>
      <c r="H13" s="34"/>
      <c r="I13" s="124" t="s">
        <v>30</v>
      </c>
      <c r="J13" s="127" t="s">
        <v>31</v>
      </c>
      <c r="K13" s="34"/>
      <c r="L13" s="34"/>
      <c r="M13" s="12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12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24" t="s">
        <v>32</v>
      </c>
      <c r="E15" s="34"/>
      <c r="F15" s="34"/>
      <c r="G15" s="34"/>
      <c r="H15" s="34"/>
      <c r="I15" s="124" t="s">
        <v>27</v>
      </c>
      <c r="J15" s="29" t="str">
        <f>'Rekapitulace stavby'!AN13</f>
        <v>Vyplň údaj</v>
      </c>
      <c r="K15" s="34"/>
      <c r="L15" s="34"/>
      <c r="M15" s="12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27"/>
      <c r="G16" s="127"/>
      <c r="H16" s="127"/>
      <c r="I16" s="124" t="s">
        <v>30</v>
      </c>
      <c r="J16" s="29" t="str">
        <f>'Rekapitulace stavby'!AN14</f>
        <v>Vyplň údaj</v>
      </c>
      <c r="K16" s="34"/>
      <c r="L16" s="34"/>
      <c r="M16" s="12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12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24" t="s">
        <v>34</v>
      </c>
      <c r="E18" s="34"/>
      <c r="F18" s="34"/>
      <c r="G18" s="34"/>
      <c r="H18" s="34"/>
      <c r="I18" s="124" t="s">
        <v>27</v>
      </c>
      <c r="J18" s="127" t="s">
        <v>28</v>
      </c>
      <c r="K18" s="34"/>
      <c r="L18" s="34"/>
      <c r="M18" s="12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27" t="s">
        <v>29</v>
      </c>
      <c r="F19" s="34"/>
      <c r="G19" s="34"/>
      <c r="H19" s="34"/>
      <c r="I19" s="124" t="s">
        <v>30</v>
      </c>
      <c r="J19" s="127" t="s">
        <v>31</v>
      </c>
      <c r="K19" s="34"/>
      <c r="L19" s="34"/>
      <c r="M19" s="12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12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24" t="s">
        <v>35</v>
      </c>
      <c r="E21" s="34"/>
      <c r="F21" s="34"/>
      <c r="G21" s="34"/>
      <c r="H21" s="34"/>
      <c r="I21" s="124" t="s">
        <v>27</v>
      </c>
      <c r="J21" s="127" t="s">
        <v>28</v>
      </c>
      <c r="K21" s="34"/>
      <c r="L21" s="34"/>
      <c r="M21" s="12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27" t="s">
        <v>29</v>
      </c>
      <c r="F22" s="34"/>
      <c r="G22" s="34"/>
      <c r="H22" s="34"/>
      <c r="I22" s="124" t="s">
        <v>30</v>
      </c>
      <c r="J22" s="127" t="s">
        <v>31</v>
      </c>
      <c r="K22" s="34"/>
      <c r="L22" s="34"/>
      <c r="M22" s="12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12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24" t="s">
        <v>36</v>
      </c>
      <c r="E24" s="34"/>
      <c r="F24" s="34"/>
      <c r="G24" s="34"/>
      <c r="H24" s="34"/>
      <c r="I24" s="34"/>
      <c r="J24" s="34"/>
      <c r="K24" s="34"/>
      <c r="L24" s="34"/>
      <c r="M24" s="12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29"/>
      <c r="B25" s="130"/>
      <c r="C25" s="129"/>
      <c r="D25" s="129"/>
      <c r="E25" s="131" t="s">
        <v>23</v>
      </c>
      <c r="F25" s="131"/>
      <c r="G25" s="131"/>
      <c r="H25" s="131"/>
      <c r="I25" s="129"/>
      <c r="J25" s="129"/>
      <c r="K25" s="129"/>
      <c r="L25" s="129"/>
      <c r="M25" s="132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12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3"/>
      <c r="E27" s="133"/>
      <c r="F27" s="133"/>
      <c r="G27" s="133"/>
      <c r="H27" s="133"/>
      <c r="I27" s="133"/>
      <c r="J27" s="133"/>
      <c r="K27" s="133"/>
      <c r="L27" s="133"/>
      <c r="M27" s="125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>
      <c r="A28" s="34"/>
      <c r="B28" s="40"/>
      <c r="C28" s="34"/>
      <c r="D28" s="34"/>
      <c r="E28" s="124" t="s">
        <v>82</v>
      </c>
      <c r="F28" s="34"/>
      <c r="G28" s="34"/>
      <c r="H28" s="34"/>
      <c r="I28" s="34"/>
      <c r="J28" s="34"/>
      <c r="K28" s="134">
        <f>I57</f>
        <v>0</v>
      </c>
      <c r="L28" s="34"/>
      <c r="M28" s="12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>
      <c r="A29" s="34"/>
      <c r="B29" s="40"/>
      <c r="C29" s="34"/>
      <c r="D29" s="34"/>
      <c r="E29" s="124" t="s">
        <v>83</v>
      </c>
      <c r="F29" s="34"/>
      <c r="G29" s="34"/>
      <c r="H29" s="34"/>
      <c r="I29" s="34"/>
      <c r="J29" s="34"/>
      <c r="K29" s="134">
        <f>J57</f>
        <v>0</v>
      </c>
      <c r="L29" s="34"/>
      <c r="M29" s="12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37</v>
      </c>
      <c r="E30" s="34"/>
      <c r="F30" s="34"/>
      <c r="G30" s="34"/>
      <c r="H30" s="34"/>
      <c r="I30" s="34"/>
      <c r="J30" s="34"/>
      <c r="K30" s="136">
        <f>ROUND(K76, 2)</f>
        <v>0</v>
      </c>
      <c r="L30" s="34"/>
      <c r="M30" s="12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3"/>
      <c r="E31" s="133"/>
      <c r="F31" s="133"/>
      <c r="G31" s="133"/>
      <c r="H31" s="133"/>
      <c r="I31" s="133"/>
      <c r="J31" s="133"/>
      <c r="K31" s="133"/>
      <c r="L31" s="133"/>
      <c r="M31" s="12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39</v>
      </c>
      <c r="G32" s="34"/>
      <c r="H32" s="34"/>
      <c r="I32" s="137" t="s">
        <v>38</v>
      </c>
      <c r="J32" s="34"/>
      <c r="K32" s="137" t="s">
        <v>40</v>
      </c>
      <c r="L32" s="34"/>
      <c r="M32" s="12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41</v>
      </c>
      <c r="E33" s="124" t="s">
        <v>42</v>
      </c>
      <c r="F33" s="134">
        <f>ROUND((SUM(BE76:BE85)),  2)</f>
        <v>0</v>
      </c>
      <c r="G33" s="34"/>
      <c r="H33" s="34"/>
      <c r="I33" s="139">
        <v>0.20999999999999999</v>
      </c>
      <c r="J33" s="34"/>
      <c r="K33" s="134">
        <f>ROUND(((SUM(BE76:BE85))*I33),  2)</f>
        <v>0</v>
      </c>
      <c r="L33" s="34"/>
      <c r="M33" s="12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43</v>
      </c>
      <c r="F34" s="134">
        <f>ROUND((SUM(BF76:BF85)),  2)</f>
        <v>0</v>
      </c>
      <c r="G34" s="34"/>
      <c r="H34" s="34"/>
      <c r="I34" s="139">
        <v>0.14999999999999999</v>
      </c>
      <c r="J34" s="34"/>
      <c r="K34" s="134">
        <f>ROUND(((SUM(BF76:BF85))*I34),  2)</f>
        <v>0</v>
      </c>
      <c r="L34" s="34"/>
      <c r="M34" s="12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44</v>
      </c>
      <c r="F35" s="134">
        <f>ROUND((SUM(BG76:BG85)),  2)</f>
        <v>0</v>
      </c>
      <c r="G35" s="34"/>
      <c r="H35" s="34"/>
      <c r="I35" s="139">
        <v>0.20999999999999999</v>
      </c>
      <c r="J35" s="34"/>
      <c r="K35" s="134">
        <f>0</f>
        <v>0</v>
      </c>
      <c r="L35" s="34"/>
      <c r="M35" s="12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45</v>
      </c>
      <c r="F36" s="134">
        <f>ROUND((SUM(BH76:BH85)),  2)</f>
        <v>0</v>
      </c>
      <c r="G36" s="34"/>
      <c r="H36" s="34"/>
      <c r="I36" s="139">
        <v>0.14999999999999999</v>
      </c>
      <c r="J36" s="34"/>
      <c r="K36" s="134">
        <f>0</f>
        <v>0</v>
      </c>
      <c r="L36" s="34"/>
      <c r="M36" s="12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46</v>
      </c>
      <c r="F37" s="134">
        <f>ROUND((SUM(BI76:BI85)),  2)</f>
        <v>0</v>
      </c>
      <c r="G37" s="34"/>
      <c r="H37" s="34"/>
      <c r="I37" s="139">
        <v>0</v>
      </c>
      <c r="J37" s="34"/>
      <c r="K37" s="134">
        <f>0</f>
        <v>0</v>
      </c>
      <c r="L37" s="34"/>
      <c r="M37" s="12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12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0"/>
      <c r="D39" s="141" t="s">
        <v>47</v>
      </c>
      <c r="E39" s="142"/>
      <c r="F39" s="142"/>
      <c r="G39" s="143" t="s">
        <v>48</v>
      </c>
      <c r="H39" s="144" t="s">
        <v>49</v>
      </c>
      <c r="I39" s="142"/>
      <c r="J39" s="142"/>
      <c r="K39" s="145">
        <f>SUM(K30:K37)</f>
        <v>0</v>
      </c>
      <c r="L39" s="146"/>
      <c r="M39" s="12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7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2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hidden="1" s="2" customFormat="1" ht="6.96" customHeight="1">
      <c r="A44" s="34"/>
      <c r="B44" s="149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2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84</v>
      </c>
      <c r="D45" s="36"/>
      <c r="E45" s="36"/>
      <c r="F45" s="36"/>
      <c r="G45" s="36"/>
      <c r="H45" s="36"/>
      <c r="I45" s="36"/>
      <c r="J45" s="36"/>
      <c r="K45" s="36"/>
      <c r="L45" s="36"/>
      <c r="M45" s="12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12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17</v>
      </c>
      <c r="D47" s="36"/>
      <c r="E47" s="36"/>
      <c r="F47" s="36"/>
      <c r="G47" s="36"/>
      <c r="H47" s="36"/>
      <c r="I47" s="36"/>
      <c r="J47" s="36"/>
      <c r="K47" s="36"/>
      <c r="L47" s="36"/>
      <c r="M47" s="12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30" customHeight="1">
      <c r="A48" s="34"/>
      <c r="B48" s="35"/>
      <c r="C48" s="36"/>
      <c r="D48" s="36"/>
      <c r="E48" s="65" t="str">
        <f>E7</f>
        <v>Pravidelná servisní prohlídka technologie pojízdné měřící laboratoře 2023</v>
      </c>
      <c r="F48" s="36"/>
      <c r="G48" s="36"/>
      <c r="H48" s="36"/>
      <c r="I48" s="36"/>
      <c r="J48" s="36"/>
      <c r="K48" s="36"/>
      <c r="L48" s="36"/>
      <c r="M48" s="12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6.96" customHeight="1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12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2" customHeight="1">
      <c r="A50" s="34"/>
      <c r="B50" s="35"/>
      <c r="C50" s="28" t="s">
        <v>22</v>
      </c>
      <c r="D50" s="36"/>
      <c r="E50" s="36"/>
      <c r="F50" s="23" t="str">
        <f>F10</f>
        <v xml:space="preserve"> </v>
      </c>
      <c r="G50" s="36"/>
      <c r="H50" s="36"/>
      <c r="I50" s="28" t="s">
        <v>24</v>
      </c>
      <c r="J50" s="68" t="str">
        <f>IF(J10="","",J10)</f>
        <v>10. 5. 2023</v>
      </c>
      <c r="K50" s="36"/>
      <c r="L50" s="36"/>
      <c r="M50" s="12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12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25.65" customHeight="1">
      <c r="A52" s="34"/>
      <c r="B52" s="35"/>
      <c r="C52" s="28" t="s">
        <v>26</v>
      </c>
      <c r="D52" s="36"/>
      <c r="E52" s="36"/>
      <c r="F52" s="23" t="str">
        <f>E13</f>
        <v>Správa železnic, s.o. Přednosta SEE</v>
      </c>
      <c r="G52" s="36"/>
      <c r="H52" s="36"/>
      <c r="I52" s="28" t="s">
        <v>34</v>
      </c>
      <c r="J52" s="32" t="str">
        <f>E19</f>
        <v>Správa železnic, s.o. Přednosta SEE</v>
      </c>
      <c r="K52" s="36"/>
      <c r="L52" s="36"/>
      <c r="M52" s="12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25.65" customHeight="1">
      <c r="A53" s="34"/>
      <c r="B53" s="35"/>
      <c r="C53" s="28" t="s">
        <v>32</v>
      </c>
      <c r="D53" s="36"/>
      <c r="E53" s="36"/>
      <c r="F53" s="23" t="str">
        <f>IF(E16="","",E16)</f>
        <v>Vyplň údaj</v>
      </c>
      <c r="G53" s="36"/>
      <c r="H53" s="36"/>
      <c r="I53" s="28" t="s">
        <v>35</v>
      </c>
      <c r="J53" s="32" t="str">
        <f>E22</f>
        <v>Správa železnic, s.o. Přednosta SEE</v>
      </c>
      <c r="K53" s="36"/>
      <c r="L53" s="36"/>
      <c r="M53" s="12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0.32" customHeight="1">
      <c r="A54" s="34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2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29.28" customHeight="1">
      <c r="A55" s="34"/>
      <c r="B55" s="35"/>
      <c r="C55" s="151" t="s">
        <v>85</v>
      </c>
      <c r="D55" s="152"/>
      <c r="E55" s="152"/>
      <c r="F55" s="152"/>
      <c r="G55" s="152"/>
      <c r="H55" s="152"/>
      <c r="I55" s="153" t="s">
        <v>86</v>
      </c>
      <c r="J55" s="153" t="s">
        <v>87</v>
      </c>
      <c r="K55" s="153" t="s">
        <v>88</v>
      </c>
      <c r="L55" s="152"/>
      <c r="M55" s="12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12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2.8" customHeight="1">
      <c r="A57" s="34"/>
      <c r="B57" s="35"/>
      <c r="C57" s="154" t="s">
        <v>71</v>
      </c>
      <c r="D57" s="36"/>
      <c r="E57" s="36"/>
      <c r="F57" s="36"/>
      <c r="G57" s="36"/>
      <c r="H57" s="36"/>
      <c r="I57" s="98">
        <f>Q76</f>
        <v>0</v>
      </c>
      <c r="J57" s="98">
        <f>R76</f>
        <v>0</v>
      </c>
      <c r="K57" s="98">
        <f>K76</f>
        <v>0</v>
      </c>
      <c r="L57" s="36"/>
      <c r="M57" s="12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U57" s="13" t="s">
        <v>89</v>
      </c>
    </row>
    <row r="58" hidden="1" s="9" customFormat="1" ht="24.96" customHeight="1">
      <c r="A58" s="9"/>
      <c r="B58" s="155"/>
      <c r="C58" s="156"/>
      <c r="D58" s="157" t="s">
        <v>90</v>
      </c>
      <c r="E58" s="158"/>
      <c r="F58" s="158"/>
      <c r="G58" s="158"/>
      <c r="H58" s="158"/>
      <c r="I58" s="159">
        <f>Q77</f>
        <v>0</v>
      </c>
      <c r="J58" s="159">
        <f>R77</f>
        <v>0</v>
      </c>
      <c r="K58" s="159">
        <f>K77</f>
        <v>0</v>
      </c>
      <c r="L58" s="156"/>
      <c r="M58" s="160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hidden="1" s="2" customFormat="1" ht="21.84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12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6.96" customHeight="1">
      <c r="A60" s="34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125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/>
    <row r="62" hidden="1"/>
    <row r="63" hidden="1"/>
    <row r="64" s="2" customFormat="1" ht="6.96" customHeight="1">
      <c r="A64" s="34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125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="2" customFormat="1" ht="24.96" customHeight="1">
      <c r="A65" s="34"/>
      <c r="B65" s="35"/>
      <c r="C65" s="19" t="s">
        <v>91</v>
      </c>
      <c r="D65" s="36"/>
      <c r="E65" s="36"/>
      <c r="F65" s="36"/>
      <c r="G65" s="36"/>
      <c r="H65" s="36"/>
      <c r="I65" s="36"/>
      <c r="J65" s="36"/>
      <c r="K65" s="36"/>
      <c r="L65" s="36"/>
      <c r="M65" s="125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6.96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125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12" customHeight="1">
      <c r="A67" s="34"/>
      <c r="B67" s="35"/>
      <c r="C67" s="28" t="s">
        <v>17</v>
      </c>
      <c r="D67" s="36"/>
      <c r="E67" s="36"/>
      <c r="F67" s="36"/>
      <c r="G67" s="36"/>
      <c r="H67" s="36"/>
      <c r="I67" s="36"/>
      <c r="J67" s="36"/>
      <c r="K67" s="36"/>
      <c r="L67" s="36"/>
      <c r="M67" s="12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30" customHeight="1">
      <c r="A68" s="34"/>
      <c r="B68" s="35"/>
      <c r="C68" s="36"/>
      <c r="D68" s="36"/>
      <c r="E68" s="65" t="str">
        <f>E7</f>
        <v>Pravidelná servisní prohlídka technologie pojízdné měřící laboratoře 2023</v>
      </c>
      <c r="F68" s="36"/>
      <c r="G68" s="36"/>
      <c r="H68" s="36"/>
      <c r="I68" s="36"/>
      <c r="J68" s="36"/>
      <c r="K68" s="36"/>
      <c r="L68" s="36"/>
      <c r="M68" s="12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12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22</v>
      </c>
      <c r="D70" s="36"/>
      <c r="E70" s="36"/>
      <c r="F70" s="23" t="str">
        <f>F10</f>
        <v xml:space="preserve"> </v>
      </c>
      <c r="G70" s="36"/>
      <c r="H70" s="36"/>
      <c r="I70" s="28" t="s">
        <v>24</v>
      </c>
      <c r="J70" s="68" t="str">
        <f>IF(J10="","",J10)</f>
        <v>10. 5. 2023</v>
      </c>
      <c r="K70" s="36"/>
      <c r="L70" s="36"/>
      <c r="M70" s="12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6.96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12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25.65" customHeight="1">
      <c r="A72" s="34"/>
      <c r="B72" s="35"/>
      <c r="C72" s="28" t="s">
        <v>26</v>
      </c>
      <c r="D72" s="36"/>
      <c r="E72" s="36"/>
      <c r="F72" s="23" t="str">
        <f>E13</f>
        <v>Správa železnic, s.o. Přednosta SEE</v>
      </c>
      <c r="G72" s="36"/>
      <c r="H72" s="36"/>
      <c r="I72" s="28" t="s">
        <v>34</v>
      </c>
      <c r="J72" s="32" t="str">
        <f>E19</f>
        <v>Správa železnic, s.o. Přednosta SEE</v>
      </c>
      <c r="K72" s="36"/>
      <c r="L72" s="36"/>
      <c r="M72" s="12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25.65" customHeight="1">
      <c r="A73" s="34"/>
      <c r="B73" s="35"/>
      <c r="C73" s="28" t="s">
        <v>32</v>
      </c>
      <c r="D73" s="36"/>
      <c r="E73" s="36"/>
      <c r="F73" s="23" t="str">
        <f>IF(E16="","",E16)</f>
        <v>Vyplň údaj</v>
      </c>
      <c r="G73" s="36"/>
      <c r="H73" s="36"/>
      <c r="I73" s="28" t="s">
        <v>35</v>
      </c>
      <c r="J73" s="32" t="str">
        <f>E22</f>
        <v>Správa železnic, s.o. Přednosta SEE</v>
      </c>
      <c r="K73" s="36"/>
      <c r="L73" s="36"/>
      <c r="M73" s="12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0.32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12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0" customFormat="1" ht="29.28" customHeight="1">
      <c r="A75" s="161"/>
      <c r="B75" s="162"/>
      <c r="C75" s="163" t="s">
        <v>92</v>
      </c>
      <c r="D75" s="164" t="s">
        <v>56</v>
      </c>
      <c r="E75" s="164" t="s">
        <v>52</v>
      </c>
      <c r="F75" s="164" t="s">
        <v>53</v>
      </c>
      <c r="G75" s="164" t="s">
        <v>93</v>
      </c>
      <c r="H75" s="164" t="s">
        <v>94</v>
      </c>
      <c r="I75" s="164" t="s">
        <v>95</v>
      </c>
      <c r="J75" s="164" t="s">
        <v>96</v>
      </c>
      <c r="K75" s="164" t="s">
        <v>88</v>
      </c>
      <c r="L75" s="165" t="s">
        <v>97</v>
      </c>
      <c r="M75" s="166"/>
      <c r="N75" s="88" t="s">
        <v>20</v>
      </c>
      <c r="O75" s="89" t="s">
        <v>41</v>
      </c>
      <c r="P75" s="89" t="s">
        <v>98</v>
      </c>
      <c r="Q75" s="89" t="s">
        <v>99</v>
      </c>
      <c r="R75" s="89" t="s">
        <v>100</v>
      </c>
      <c r="S75" s="89" t="s">
        <v>101</v>
      </c>
      <c r="T75" s="89" t="s">
        <v>102</v>
      </c>
      <c r="U75" s="89" t="s">
        <v>103</v>
      </c>
      <c r="V75" s="89" t="s">
        <v>104</v>
      </c>
      <c r="W75" s="89" t="s">
        <v>105</v>
      </c>
      <c r="X75" s="90" t="s">
        <v>106</v>
      </c>
      <c r="Y75" s="161"/>
      <c r="Z75" s="161"/>
      <c r="AA75" s="161"/>
      <c r="AB75" s="161"/>
      <c r="AC75" s="161"/>
      <c r="AD75" s="161"/>
      <c r="AE75" s="161"/>
    </row>
    <row r="76" s="2" customFormat="1" ht="22.8" customHeight="1">
      <c r="A76" s="34"/>
      <c r="B76" s="35"/>
      <c r="C76" s="95" t="s">
        <v>107</v>
      </c>
      <c r="D76" s="36"/>
      <c r="E76" s="36"/>
      <c r="F76" s="36"/>
      <c r="G76" s="36"/>
      <c r="H76" s="36"/>
      <c r="I76" s="36"/>
      <c r="J76" s="36"/>
      <c r="K76" s="167">
        <f>BK76</f>
        <v>0</v>
      </c>
      <c r="L76" s="36"/>
      <c r="M76" s="40"/>
      <c r="N76" s="91"/>
      <c r="O76" s="168"/>
      <c r="P76" s="92"/>
      <c r="Q76" s="169">
        <f>Q77</f>
        <v>0</v>
      </c>
      <c r="R76" s="169">
        <f>R77</f>
        <v>0</v>
      </c>
      <c r="S76" s="92"/>
      <c r="T76" s="170">
        <f>T77</f>
        <v>0</v>
      </c>
      <c r="U76" s="92"/>
      <c r="V76" s="170">
        <f>V77</f>
        <v>0</v>
      </c>
      <c r="W76" s="92"/>
      <c r="X76" s="171">
        <f>X77</f>
        <v>0</v>
      </c>
      <c r="Y76" s="34"/>
      <c r="Z76" s="34"/>
      <c r="AA76" s="34"/>
      <c r="AB76" s="34"/>
      <c r="AC76" s="34"/>
      <c r="AD76" s="34"/>
      <c r="AE76" s="34"/>
      <c r="AT76" s="13" t="s">
        <v>72</v>
      </c>
      <c r="AU76" s="13" t="s">
        <v>89</v>
      </c>
      <c r="BK76" s="172">
        <f>BK77</f>
        <v>0</v>
      </c>
    </row>
    <row r="77" s="11" customFormat="1" ht="25.92" customHeight="1">
      <c r="A77" s="11"/>
      <c r="B77" s="173"/>
      <c r="C77" s="174"/>
      <c r="D77" s="175" t="s">
        <v>72</v>
      </c>
      <c r="E77" s="176" t="s">
        <v>108</v>
      </c>
      <c r="F77" s="176" t="s">
        <v>109</v>
      </c>
      <c r="G77" s="174"/>
      <c r="H77" s="174"/>
      <c r="I77" s="177"/>
      <c r="J77" s="177"/>
      <c r="K77" s="178">
        <f>BK77</f>
        <v>0</v>
      </c>
      <c r="L77" s="174"/>
      <c r="M77" s="179"/>
      <c r="N77" s="180"/>
      <c r="O77" s="181"/>
      <c r="P77" s="181"/>
      <c r="Q77" s="182">
        <f>SUM(Q78:Q85)</f>
        <v>0</v>
      </c>
      <c r="R77" s="182">
        <f>SUM(R78:R85)</f>
        <v>0</v>
      </c>
      <c r="S77" s="181"/>
      <c r="T77" s="183">
        <f>SUM(T78:T85)</f>
        <v>0</v>
      </c>
      <c r="U77" s="181"/>
      <c r="V77" s="183">
        <f>SUM(V78:V85)</f>
        <v>0</v>
      </c>
      <c r="W77" s="181"/>
      <c r="X77" s="184">
        <f>SUM(X78:X85)</f>
        <v>0</v>
      </c>
      <c r="Y77" s="11"/>
      <c r="Z77" s="11"/>
      <c r="AA77" s="11"/>
      <c r="AB77" s="11"/>
      <c r="AC77" s="11"/>
      <c r="AD77" s="11"/>
      <c r="AE77" s="11"/>
      <c r="AR77" s="185" t="s">
        <v>110</v>
      </c>
      <c r="AT77" s="186" t="s">
        <v>72</v>
      </c>
      <c r="AU77" s="186" t="s">
        <v>73</v>
      </c>
      <c r="AY77" s="185" t="s">
        <v>111</v>
      </c>
      <c r="BK77" s="187">
        <f>SUM(BK78:BK85)</f>
        <v>0</v>
      </c>
    </row>
    <row r="78" s="2" customFormat="1" ht="24.15" customHeight="1">
      <c r="A78" s="34"/>
      <c r="B78" s="35"/>
      <c r="C78" s="188" t="s">
        <v>78</v>
      </c>
      <c r="D78" s="188" t="s">
        <v>112</v>
      </c>
      <c r="E78" s="189" t="s">
        <v>113</v>
      </c>
      <c r="F78" s="190" t="s">
        <v>114</v>
      </c>
      <c r="G78" s="191" t="s">
        <v>115</v>
      </c>
      <c r="H78" s="192">
        <v>1</v>
      </c>
      <c r="I78" s="193"/>
      <c r="J78" s="193"/>
      <c r="K78" s="194">
        <f>ROUND(P78*H78,2)</f>
        <v>0</v>
      </c>
      <c r="L78" s="190" t="s">
        <v>20</v>
      </c>
      <c r="M78" s="40"/>
      <c r="N78" s="195" t="s">
        <v>20</v>
      </c>
      <c r="O78" s="196" t="s">
        <v>42</v>
      </c>
      <c r="P78" s="197">
        <f>I78+J78</f>
        <v>0</v>
      </c>
      <c r="Q78" s="197">
        <f>ROUND(I78*H78,2)</f>
        <v>0</v>
      </c>
      <c r="R78" s="197">
        <f>ROUND(J78*H78,2)</f>
        <v>0</v>
      </c>
      <c r="S78" s="80"/>
      <c r="T78" s="198">
        <f>S78*H78</f>
        <v>0</v>
      </c>
      <c r="U78" s="198">
        <v>0</v>
      </c>
      <c r="V78" s="198">
        <f>U78*H78</f>
        <v>0</v>
      </c>
      <c r="W78" s="198">
        <v>0</v>
      </c>
      <c r="X78" s="199">
        <f>W78*H78</f>
        <v>0</v>
      </c>
      <c r="Y78" s="34"/>
      <c r="Z78" s="34"/>
      <c r="AA78" s="34"/>
      <c r="AB78" s="34"/>
      <c r="AC78" s="34"/>
      <c r="AD78" s="34"/>
      <c r="AE78" s="34"/>
      <c r="AR78" s="200" t="s">
        <v>116</v>
      </c>
      <c r="AT78" s="200" t="s">
        <v>112</v>
      </c>
      <c r="AU78" s="200" t="s">
        <v>78</v>
      </c>
      <c r="AY78" s="13" t="s">
        <v>111</v>
      </c>
      <c r="BE78" s="201">
        <f>IF(O78="základní",K78,0)</f>
        <v>0</v>
      </c>
      <c r="BF78" s="201">
        <f>IF(O78="snížená",K78,0)</f>
        <v>0</v>
      </c>
      <c r="BG78" s="201">
        <f>IF(O78="zákl. přenesená",K78,0)</f>
        <v>0</v>
      </c>
      <c r="BH78" s="201">
        <f>IF(O78="sníž. přenesená",K78,0)</f>
        <v>0</v>
      </c>
      <c r="BI78" s="201">
        <f>IF(O78="nulová",K78,0)</f>
        <v>0</v>
      </c>
      <c r="BJ78" s="13" t="s">
        <v>78</v>
      </c>
      <c r="BK78" s="201">
        <f>ROUND(P78*H78,2)</f>
        <v>0</v>
      </c>
      <c r="BL78" s="13" t="s">
        <v>116</v>
      </c>
      <c r="BM78" s="200" t="s">
        <v>117</v>
      </c>
    </row>
    <row r="79" s="2" customFormat="1" ht="21.75" customHeight="1">
      <c r="A79" s="34"/>
      <c r="B79" s="35"/>
      <c r="C79" s="188" t="s">
        <v>80</v>
      </c>
      <c r="D79" s="188" t="s">
        <v>112</v>
      </c>
      <c r="E79" s="189" t="s">
        <v>118</v>
      </c>
      <c r="F79" s="190" t="s">
        <v>119</v>
      </c>
      <c r="G79" s="191" t="s">
        <v>115</v>
      </c>
      <c r="H79" s="192">
        <v>1</v>
      </c>
      <c r="I79" s="193"/>
      <c r="J79" s="193"/>
      <c r="K79" s="194">
        <f>ROUND(P79*H79,2)</f>
        <v>0</v>
      </c>
      <c r="L79" s="190" t="s">
        <v>20</v>
      </c>
      <c r="M79" s="40"/>
      <c r="N79" s="195" t="s">
        <v>20</v>
      </c>
      <c r="O79" s="196" t="s">
        <v>42</v>
      </c>
      <c r="P79" s="197">
        <f>I79+J79</f>
        <v>0</v>
      </c>
      <c r="Q79" s="197">
        <f>ROUND(I79*H79,2)</f>
        <v>0</v>
      </c>
      <c r="R79" s="197">
        <f>ROUND(J79*H79,2)</f>
        <v>0</v>
      </c>
      <c r="S79" s="80"/>
      <c r="T79" s="198">
        <f>S79*H79</f>
        <v>0</v>
      </c>
      <c r="U79" s="198">
        <v>0</v>
      </c>
      <c r="V79" s="198">
        <f>U79*H79</f>
        <v>0</v>
      </c>
      <c r="W79" s="198">
        <v>0</v>
      </c>
      <c r="X79" s="199">
        <f>W79*H79</f>
        <v>0</v>
      </c>
      <c r="Y79" s="34"/>
      <c r="Z79" s="34"/>
      <c r="AA79" s="34"/>
      <c r="AB79" s="34"/>
      <c r="AC79" s="34"/>
      <c r="AD79" s="34"/>
      <c r="AE79" s="34"/>
      <c r="AR79" s="200" t="s">
        <v>116</v>
      </c>
      <c r="AT79" s="200" t="s">
        <v>112</v>
      </c>
      <c r="AU79" s="200" t="s">
        <v>78</v>
      </c>
      <c r="AY79" s="13" t="s">
        <v>111</v>
      </c>
      <c r="BE79" s="201">
        <f>IF(O79="základní",K79,0)</f>
        <v>0</v>
      </c>
      <c r="BF79" s="201">
        <f>IF(O79="snížená",K79,0)</f>
        <v>0</v>
      </c>
      <c r="BG79" s="201">
        <f>IF(O79="zákl. přenesená",K79,0)</f>
        <v>0</v>
      </c>
      <c r="BH79" s="201">
        <f>IF(O79="sníž. přenesená",K79,0)</f>
        <v>0</v>
      </c>
      <c r="BI79" s="201">
        <f>IF(O79="nulová",K79,0)</f>
        <v>0</v>
      </c>
      <c r="BJ79" s="13" t="s">
        <v>78</v>
      </c>
      <c r="BK79" s="201">
        <f>ROUND(P79*H79,2)</f>
        <v>0</v>
      </c>
      <c r="BL79" s="13" t="s">
        <v>116</v>
      </c>
      <c r="BM79" s="200" t="s">
        <v>120</v>
      </c>
    </row>
    <row r="80" s="2" customFormat="1" ht="37.8" customHeight="1">
      <c r="A80" s="34"/>
      <c r="B80" s="35"/>
      <c r="C80" s="188" t="s">
        <v>121</v>
      </c>
      <c r="D80" s="188" t="s">
        <v>112</v>
      </c>
      <c r="E80" s="189" t="s">
        <v>122</v>
      </c>
      <c r="F80" s="190" t="s">
        <v>123</v>
      </c>
      <c r="G80" s="191" t="s">
        <v>115</v>
      </c>
      <c r="H80" s="192">
        <v>1</v>
      </c>
      <c r="I80" s="193"/>
      <c r="J80" s="193"/>
      <c r="K80" s="194">
        <f>ROUND(P80*H80,2)</f>
        <v>0</v>
      </c>
      <c r="L80" s="190" t="s">
        <v>20</v>
      </c>
      <c r="M80" s="40"/>
      <c r="N80" s="195" t="s">
        <v>20</v>
      </c>
      <c r="O80" s="196" t="s">
        <v>42</v>
      </c>
      <c r="P80" s="197">
        <f>I80+J80</f>
        <v>0</v>
      </c>
      <c r="Q80" s="197">
        <f>ROUND(I80*H80,2)</f>
        <v>0</v>
      </c>
      <c r="R80" s="197">
        <f>ROUND(J80*H80,2)</f>
        <v>0</v>
      </c>
      <c r="S80" s="80"/>
      <c r="T80" s="198">
        <f>S80*H80</f>
        <v>0</v>
      </c>
      <c r="U80" s="198">
        <v>0</v>
      </c>
      <c r="V80" s="198">
        <f>U80*H80</f>
        <v>0</v>
      </c>
      <c r="W80" s="198">
        <v>0</v>
      </c>
      <c r="X80" s="199">
        <f>W80*H80</f>
        <v>0</v>
      </c>
      <c r="Y80" s="34"/>
      <c r="Z80" s="34"/>
      <c r="AA80" s="34"/>
      <c r="AB80" s="34"/>
      <c r="AC80" s="34"/>
      <c r="AD80" s="34"/>
      <c r="AE80" s="34"/>
      <c r="AR80" s="200" t="s">
        <v>116</v>
      </c>
      <c r="AT80" s="200" t="s">
        <v>112</v>
      </c>
      <c r="AU80" s="200" t="s">
        <v>78</v>
      </c>
      <c r="AY80" s="13" t="s">
        <v>111</v>
      </c>
      <c r="BE80" s="201">
        <f>IF(O80="základní",K80,0)</f>
        <v>0</v>
      </c>
      <c r="BF80" s="201">
        <f>IF(O80="snížená",K80,0)</f>
        <v>0</v>
      </c>
      <c r="BG80" s="201">
        <f>IF(O80="zákl. přenesená",K80,0)</f>
        <v>0</v>
      </c>
      <c r="BH80" s="201">
        <f>IF(O80="sníž. přenesená",K80,0)</f>
        <v>0</v>
      </c>
      <c r="BI80" s="201">
        <f>IF(O80="nulová",K80,0)</f>
        <v>0</v>
      </c>
      <c r="BJ80" s="13" t="s">
        <v>78</v>
      </c>
      <c r="BK80" s="201">
        <f>ROUND(P80*H80,2)</f>
        <v>0</v>
      </c>
      <c r="BL80" s="13" t="s">
        <v>116</v>
      </c>
      <c r="BM80" s="200" t="s">
        <v>124</v>
      </c>
    </row>
    <row r="81" s="2" customFormat="1" ht="21.75" customHeight="1">
      <c r="A81" s="34"/>
      <c r="B81" s="35"/>
      <c r="C81" s="188" t="s">
        <v>110</v>
      </c>
      <c r="D81" s="188" t="s">
        <v>112</v>
      </c>
      <c r="E81" s="189" t="s">
        <v>125</v>
      </c>
      <c r="F81" s="190" t="s">
        <v>126</v>
      </c>
      <c r="G81" s="191" t="s">
        <v>115</v>
      </c>
      <c r="H81" s="192">
        <v>2</v>
      </c>
      <c r="I81" s="193"/>
      <c r="J81" s="193"/>
      <c r="K81" s="194">
        <f>ROUND(P81*H81,2)</f>
        <v>0</v>
      </c>
      <c r="L81" s="190" t="s">
        <v>20</v>
      </c>
      <c r="M81" s="40"/>
      <c r="N81" s="195" t="s">
        <v>20</v>
      </c>
      <c r="O81" s="196" t="s">
        <v>42</v>
      </c>
      <c r="P81" s="197">
        <f>I81+J81</f>
        <v>0</v>
      </c>
      <c r="Q81" s="197">
        <f>ROUND(I81*H81,2)</f>
        <v>0</v>
      </c>
      <c r="R81" s="197">
        <f>ROUND(J81*H81,2)</f>
        <v>0</v>
      </c>
      <c r="S81" s="80"/>
      <c r="T81" s="198">
        <f>S81*H81</f>
        <v>0</v>
      </c>
      <c r="U81" s="198">
        <v>0</v>
      </c>
      <c r="V81" s="198">
        <f>U81*H81</f>
        <v>0</v>
      </c>
      <c r="W81" s="198">
        <v>0</v>
      </c>
      <c r="X81" s="199">
        <f>W81*H81</f>
        <v>0</v>
      </c>
      <c r="Y81" s="34"/>
      <c r="Z81" s="34"/>
      <c r="AA81" s="34"/>
      <c r="AB81" s="34"/>
      <c r="AC81" s="34"/>
      <c r="AD81" s="34"/>
      <c r="AE81" s="34"/>
      <c r="AR81" s="200" t="s">
        <v>116</v>
      </c>
      <c r="AT81" s="200" t="s">
        <v>112</v>
      </c>
      <c r="AU81" s="200" t="s">
        <v>78</v>
      </c>
      <c r="AY81" s="13" t="s">
        <v>111</v>
      </c>
      <c r="BE81" s="201">
        <f>IF(O81="základní",K81,0)</f>
        <v>0</v>
      </c>
      <c r="BF81" s="201">
        <f>IF(O81="snížená",K81,0)</f>
        <v>0</v>
      </c>
      <c r="BG81" s="201">
        <f>IF(O81="zákl. přenesená",K81,0)</f>
        <v>0</v>
      </c>
      <c r="BH81" s="201">
        <f>IF(O81="sníž. přenesená",K81,0)</f>
        <v>0</v>
      </c>
      <c r="BI81" s="201">
        <f>IF(O81="nulová",K81,0)</f>
        <v>0</v>
      </c>
      <c r="BJ81" s="13" t="s">
        <v>78</v>
      </c>
      <c r="BK81" s="201">
        <f>ROUND(P81*H81,2)</f>
        <v>0</v>
      </c>
      <c r="BL81" s="13" t="s">
        <v>116</v>
      </c>
      <c r="BM81" s="200" t="s">
        <v>127</v>
      </c>
    </row>
    <row r="82" s="2" customFormat="1" ht="24.15" customHeight="1">
      <c r="A82" s="34"/>
      <c r="B82" s="35"/>
      <c r="C82" s="188" t="s">
        <v>128</v>
      </c>
      <c r="D82" s="188" t="s">
        <v>112</v>
      </c>
      <c r="E82" s="189" t="s">
        <v>129</v>
      </c>
      <c r="F82" s="190" t="s">
        <v>130</v>
      </c>
      <c r="G82" s="191" t="s">
        <v>115</v>
      </c>
      <c r="H82" s="192">
        <v>1</v>
      </c>
      <c r="I82" s="193"/>
      <c r="J82" s="193"/>
      <c r="K82" s="194">
        <f>ROUND(P82*H82,2)</f>
        <v>0</v>
      </c>
      <c r="L82" s="190" t="s">
        <v>20</v>
      </c>
      <c r="M82" s="40"/>
      <c r="N82" s="195" t="s">
        <v>20</v>
      </c>
      <c r="O82" s="196" t="s">
        <v>42</v>
      </c>
      <c r="P82" s="197">
        <f>I82+J82</f>
        <v>0</v>
      </c>
      <c r="Q82" s="197">
        <f>ROUND(I82*H82,2)</f>
        <v>0</v>
      </c>
      <c r="R82" s="197">
        <f>ROUND(J82*H82,2)</f>
        <v>0</v>
      </c>
      <c r="S82" s="80"/>
      <c r="T82" s="198">
        <f>S82*H82</f>
        <v>0</v>
      </c>
      <c r="U82" s="198">
        <v>0</v>
      </c>
      <c r="V82" s="198">
        <f>U82*H82</f>
        <v>0</v>
      </c>
      <c r="W82" s="198">
        <v>0</v>
      </c>
      <c r="X82" s="199">
        <f>W82*H82</f>
        <v>0</v>
      </c>
      <c r="Y82" s="34"/>
      <c r="Z82" s="34"/>
      <c r="AA82" s="34"/>
      <c r="AB82" s="34"/>
      <c r="AC82" s="34"/>
      <c r="AD82" s="34"/>
      <c r="AE82" s="34"/>
      <c r="AR82" s="200" t="s">
        <v>116</v>
      </c>
      <c r="AT82" s="200" t="s">
        <v>112</v>
      </c>
      <c r="AU82" s="200" t="s">
        <v>78</v>
      </c>
      <c r="AY82" s="13" t="s">
        <v>111</v>
      </c>
      <c r="BE82" s="201">
        <f>IF(O82="základní",K82,0)</f>
        <v>0</v>
      </c>
      <c r="BF82" s="201">
        <f>IF(O82="snížená",K82,0)</f>
        <v>0</v>
      </c>
      <c r="BG82" s="201">
        <f>IF(O82="zákl. přenesená",K82,0)</f>
        <v>0</v>
      </c>
      <c r="BH82" s="201">
        <f>IF(O82="sníž. přenesená",K82,0)</f>
        <v>0</v>
      </c>
      <c r="BI82" s="201">
        <f>IF(O82="nulová",K82,0)</f>
        <v>0</v>
      </c>
      <c r="BJ82" s="13" t="s">
        <v>78</v>
      </c>
      <c r="BK82" s="201">
        <f>ROUND(P82*H82,2)</f>
        <v>0</v>
      </c>
      <c r="BL82" s="13" t="s">
        <v>116</v>
      </c>
      <c r="BM82" s="200" t="s">
        <v>131</v>
      </c>
    </row>
    <row r="83" s="2" customFormat="1" ht="33" customHeight="1">
      <c r="A83" s="34"/>
      <c r="B83" s="35"/>
      <c r="C83" s="188" t="s">
        <v>132</v>
      </c>
      <c r="D83" s="188" t="s">
        <v>112</v>
      </c>
      <c r="E83" s="189" t="s">
        <v>133</v>
      </c>
      <c r="F83" s="190" t="s">
        <v>134</v>
      </c>
      <c r="G83" s="191" t="s">
        <v>115</v>
      </c>
      <c r="H83" s="192">
        <v>1</v>
      </c>
      <c r="I83" s="193"/>
      <c r="J83" s="193"/>
      <c r="K83" s="194">
        <f>ROUND(P83*H83,2)</f>
        <v>0</v>
      </c>
      <c r="L83" s="190" t="s">
        <v>20</v>
      </c>
      <c r="M83" s="40"/>
      <c r="N83" s="195" t="s">
        <v>20</v>
      </c>
      <c r="O83" s="196" t="s">
        <v>42</v>
      </c>
      <c r="P83" s="197">
        <f>I83+J83</f>
        <v>0</v>
      </c>
      <c r="Q83" s="197">
        <f>ROUND(I83*H83,2)</f>
        <v>0</v>
      </c>
      <c r="R83" s="197">
        <f>ROUND(J83*H83,2)</f>
        <v>0</v>
      </c>
      <c r="S83" s="80"/>
      <c r="T83" s="198">
        <f>S83*H83</f>
        <v>0</v>
      </c>
      <c r="U83" s="198">
        <v>0</v>
      </c>
      <c r="V83" s="198">
        <f>U83*H83</f>
        <v>0</v>
      </c>
      <c r="W83" s="198">
        <v>0</v>
      </c>
      <c r="X83" s="199">
        <f>W83*H83</f>
        <v>0</v>
      </c>
      <c r="Y83" s="34"/>
      <c r="Z83" s="34"/>
      <c r="AA83" s="34"/>
      <c r="AB83" s="34"/>
      <c r="AC83" s="34"/>
      <c r="AD83" s="34"/>
      <c r="AE83" s="34"/>
      <c r="AR83" s="200" t="s">
        <v>116</v>
      </c>
      <c r="AT83" s="200" t="s">
        <v>112</v>
      </c>
      <c r="AU83" s="200" t="s">
        <v>78</v>
      </c>
      <c r="AY83" s="13" t="s">
        <v>111</v>
      </c>
      <c r="BE83" s="201">
        <f>IF(O83="základní",K83,0)</f>
        <v>0</v>
      </c>
      <c r="BF83" s="201">
        <f>IF(O83="snížená",K83,0)</f>
        <v>0</v>
      </c>
      <c r="BG83" s="201">
        <f>IF(O83="zákl. přenesená",K83,0)</f>
        <v>0</v>
      </c>
      <c r="BH83" s="201">
        <f>IF(O83="sníž. přenesená",K83,0)</f>
        <v>0</v>
      </c>
      <c r="BI83" s="201">
        <f>IF(O83="nulová",K83,0)</f>
        <v>0</v>
      </c>
      <c r="BJ83" s="13" t="s">
        <v>78</v>
      </c>
      <c r="BK83" s="201">
        <f>ROUND(P83*H83,2)</f>
        <v>0</v>
      </c>
      <c r="BL83" s="13" t="s">
        <v>116</v>
      </c>
      <c r="BM83" s="200" t="s">
        <v>135</v>
      </c>
    </row>
    <row r="84" s="2" customFormat="1" ht="24.15" customHeight="1">
      <c r="A84" s="34"/>
      <c r="B84" s="35"/>
      <c r="C84" s="188" t="s">
        <v>136</v>
      </c>
      <c r="D84" s="188" t="s">
        <v>112</v>
      </c>
      <c r="E84" s="189" t="s">
        <v>137</v>
      </c>
      <c r="F84" s="190" t="s">
        <v>138</v>
      </c>
      <c r="G84" s="191" t="s">
        <v>115</v>
      </c>
      <c r="H84" s="192">
        <v>1</v>
      </c>
      <c r="I84" s="193"/>
      <c r="J84" s="193"/>
      <c r="K84" s="194">
        <f>ROUND(P84*H84,2)</f>
        <v>0</v>
      </c>
      <c r="L84" s="190" t="s">
        <v>20</v>
      </c>
      <c r="M84" s="40"/>
      <c r="N84" s="195" t="s">
        <v>20</v>
      </c>
      <c r="O84" s="196" t="s">
        <v>42</v>
      </c>
      <c r="P84" s="197">
        <f>I84+J84</f>
        <v>0</v>
      </c>
      <c r="Q84" s="197">
        <f>ROUND(I84*H84,2)</f>
        <v>0</v>
      </c>
      <c r="R84" s="197">
        <f>ROUND(J84*H84,2)</f>
        <v>0</v>
      </c>
      <c r="S84" s="80"/>
      <c r="T84" s="198">
        <f>S84*H84</f>
        <v>0</v>
      </c>
      <c r="U84" s="198">
        <v>0</v>
      </c>
      <c r="V84" s="198">
        <f>U84*H84</f>
        <v>0</v>
      </c>
      <c r="W84" s="198">
        <v>0</v>
      </c>
      <c r="X84" s="199">
        <f>W84*H84</f>
        <v>0</v>
      </c>
      <c r="Y84" s="34"/>
      <c r="Z84" s="34"/>
      <c r="AA84" s="34"/>
      <c r="AB84" s="34"/>
      <c r="AC84" s="34"/>
      <c r="AD84" s="34"/>
      <c r="AE84" s="34"/>
      <c r="AR84" s="200" t="s">
        <v>116</v>
      </c>
      <c r="AT84" s="200" t="s">
        <v>112</v>
      </c>
      <c r="AU84" s="200" t="s">
        <v>78</v>
      </c>
      <c r="AY84" s="13" t="s">
        <v>111</v>
      </c>
      <c r="BE84" s="201">
        <f>IF(O84="základní",K84,0)</f>
        <v>0</v>
      </c>
      <c r="BF84" s="201">
        <f>IF(O84="snížená",K84,0)</f>
        <v>0</v>
      </c>
      <c r="BG84" s="201">
        <f>IF(O84="zákl. přenesená",K84,0)</f>
        <v>0</v>
      </c>
      <c r="BH84" s="201">
        <f>IF(O84="sníž. přenesená",K84,0)</f>
        <v>0</v>
      </c>
      <c r="BI84" s="201">
        <f>IF(O84="nulová",K84,0)</f>
        <v>0</v>
      </c>
      <c r="BJ84" s="13" t="s">
        <v>78</v>
      </c>
      <c r="BK84" s="201">
        <f>ROUND(P84*H84,2)</f>
        <v>0</v>
      </c>
      <c r="BL84" s="13" t="s">
        <v>116</v>
      </c>
      <c r="BM84" s="200" t="s">
        <v>139</v>
      </c>
    </row>
    <row r="85" s="2" customFormat="1" ht="128.55" customHeight="1">
      <c r="A85" s="34"/>
      <c r="B85" s="35"/>
      <c r="C85" s="188" t="s">
        <v>140</v>
      </c>
      <c r="D85" s="188" t="s">
        <v>112</v>
      </c>
      <c r="E85" s="189" t="s">
        <v>141</v>
      </c>
      <c r="F85" s="190" t="s">
        <v>142</v>
      </c>
      <c r="G85" s="191" t="s">
        <v>115</v>
      </c>
      <c r="H85" s="192">
        <v>1</v>
      </c>
      <c r="I85" s="193"/>
      <c r="J85" s="193"/>
      <c r="K85" s="194">
        <f>ROUND(P85*H85,2)</f>
        <v>0</v>
      </c>
      <c r="L85" s="190" t="s">
        <v>20</v>
      </c>
      <c r="M85" s="40"/>
      <c r="N85" s="202" t="s">
        <v>20</v>
      </c>
      <c r="O85" s="203" t="s">
        <v>42</v>
      </c>
      <c r="P85" s="204">
        <f>I85+J85</f>
        <v>0</v>
      </c>
      <c r="Q85" s="204">
        <f>ROUND(I85*H85,2)</f>
        <v>0</v>
      </c>
      <c r="R85" s="204">
        <f>ROUND(J85*H85,2)</f>
        <v>0</v>
      </c>
      <c r="S85" s="205"/>
      <c r="T85" s="206">
        <f>S85*H85</f>
        <v>0</v>
      </c>
      <c r="U85" s="206">
        <v>0</v>
      </c>
      <c r="V85" s="206">
        <f>U85*H85</f>
        <v>0</v>
      </c>
      <c r="W85" s="206">
        <v>0</v>
      </c>
      <c r="X85" s="207">
        <f>W85*H85</f>
        <v>0</v>
      </c>
      <c r="Y85" s="34"/>
      <c r="Z85" s="34"/>
      <c r="AA85" s="34"/>
      <c r="AB85" s="34"/>
      <c r="AC85" s="34"/>
      <c r="AD85" s="34"/>
      <c r="AE85" s="34"/>
      <c r="AR85" s="200" t="s">
        <v>116</v>
      </c>
      <c r="AT85" s="200" t="s">
        <v>112</v>
      </c>
      <c r="AU85" s="200" t="s">
        <v>78</v>
      </c>
      <c r="AY85" s="13" t="s">
        <v>111</v>
      </c>
      <c r="BE85" s="201">
        <f>IF(O85="základní",K85,0)</f>
        <v>0</v>
      </c>
      <c r="BF85" s="201">
        <f>IF(O85="snížená",K85,0)</f>
        <v>0</v>
      </c>
      <c r="BG85" s="201">
        <f>IF(O85="zákl. přenesená",K85,0)</f>
        <v>0</v>
      </c>
      <c r="BH85" s="201">
        <f>IF(O85="sníž. přenesená",K85,0)</f>
        <v>0</v>
      </c>
      <c r="BI85" s="201">
        <f>IF(O85="nulová",K85,0)</f>
        <v>0</v>
      </c>
      <c r="BJ85" s="13" t="s">
        <v>78</v>
      </c>
      <c r="BK85" s="201">
        <f>ROUND(P85*H85,2)</f>
        <v>0</v>
      </c>
      <c r="BL85" s="13" t="s">
        <v>116</v>
      </c>
      <c r="BM85" s="200" t="s">
        <v>143</v>
      </c>
    </row>
    <row r="86" s="2" customFormat="1" ht="6.96" customHeight="1">
      <c r="A86" s="34"/>
      <c r="B86" s="55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40"/>
      <c r="N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</sheetData>
  <sheetProtection sheet="1" autoFilter="0" formatColumns="0" formatRows="0" objects="1" scenarios="1" spinCount="100000" saltValue="zcZ4UNG0SLjN0Z1lH/mBo5qwM24q2oiB7LxWvrbAFkAFeI1jQ+UO5EzNxwO7LdVm5sGoYELKkRmFKhru+Md9QQ==" hashValue="Ic6FJQFgTY+Xjd3WXMJdo9kTJK7ZcTnUWLKccE8uTnEfDiC3f9Vy/6N9kOLdLancFS9QTAg+3Ap5YkiuJk+ldw==" algorithmName="SHA-512" password="CC35"/>
  <autoFilter ref="C75:L85"/>
  <mergeCells count="6">
    <mergeCell ref="E7:H7"/>
    <mergeCell ref="E16:H16"/>
    <mergeCell ref="E25:H25"/>
    <mergeCell ref="E48:H48"/>
    <mergeCell ref="E68:H6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2023-05-10T06:06:52Z</dcterms:created>
  <dcterms:modified xsi:type="dcterms:W3CDTF">2023-05-10T06:06:54Z</dcterms:modified>
</cp:coreProperties>
</file>